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kova\Desktop\Zaloha Dokumenty\Dokumenty\Rozpočet\"/>
    </mc:Choice>
  </mc:AlternateContent>
  <xr:revisionPtr revIDLastSave="0" documentId="13_ncr:1_{B5EF33C3-71A4-4780-AB20-845C335474A2}" xr6:coauthVersionLast="47" xr6:coauthVersionMax="47" xr10:uidLastSave="{00000000-0000-0000-0000-000000000000}"/>
  <bookViews>
    <workbookView xWindow="-120" yWindow="-120" windowWidth="29040" windowHeight="15840" xr2:uid="{E0183904-BF14-4ACE-9FF8-68DBBF056695}"/>
  </bookViews>
  <sheets>
    <sheet name=" ROZPOČET 2025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I55" i="1"/>
  <c r="I38" i="1"/>
  <c r="I27" i="1"/>
  <c r="I12" i="1"/>
  <c r="I11" i="1"/>
  <c r="I10" i="1"/>
  <c r="I6" i="1"/>
  <c r="J55" i="1"/>
  <c r="J38" i="1"/>
  <c r="J30" i="1"/>
  <c r="J27" i="1"/>
  <c r="J6" i="1"/>
  <c r="K56" i="1"/>
  <c r="K55" i="1"/>
  <c r="K41" i="1"/>
  <c r="K38" i="1"/>
  <c r="K37" i="1" s="1"/>
  <c r="K34" i="1"/>
  <c r="K30" i="1"/>
  <c r="K28" i="1"/>
  <c r="K27" i="1"/>
  <c r="K23" i="1"/>
  <c r="K21" i="1"/>
  <c r="K19" i="1"/>
  <c r="K14" i="1"/>
  <c r="K9" i="1"/>
  <c r="K6" i="1"/>
  <c r="K5" i="1" s="1"/>
  <c r="D56" i="1"/>
  <c r="D55" i="1"/>
  <c r="D38" i="1"/>
  <c r="D27" i="1"/>
  <c r="D6" i="1"/>
  <c r="B55" i="1"/>
  <c r="B38" i="1"/>
  <c r="B27" i="1"/>
  <c r="B35" i="1"/>
  <c r="L28" i="1"/>
  <c r="J28" i="1"/>
  <c r="I28" i="1"/>
  <c r="F28" i="1"/>
  <c r="E28" i="1"/>
  <c r="D28" i="1"/>
  <c r="C28" i="1"/>
  <c r="B28" i="1"/>
  <c r="L41" i="1" l="1"/>
  <c r="J41" i="1"/>
  <c r="I41" i="1"/>
  <c r="F41" i="1"/>
  <c r="E41" i="1"/>
  <c r="D41" i="1"/>
  <c r="C41" i="1"/>
  <c r="B41" i="1"/>
  <c r="L57" i="1" l="1"/>
  <c r="K57" i="1"/>
  <c r="J57" i="1"/>
  <c r="I57" i="1"/>
  <c r="F57" i="1"/>
  <c r="E57" i="1"/>
  <c r="D57" i="1"/>
  <c r="C57" i="1"/>
  <c r="B57" i="1"/>
  <c r="L37" i="1"/>
  <c r="L44" i="1" s="1"/>
  <c r="K44" i="1"/>
  <c r="J37" i="1"/>
  <c r="I37" i="1"/>
  <c r="F37" i="1"/>
  <c r="F44" i="1" s="1"/>
  <c r="E37" i="1"/>
  <c r="D37" i="1"/>
  <c r="C37" i="1"/>
  <c r="B37" i="1"/>
  <c r="L34" i="1"/>
  <c r="J34" i="1"/>
  <c r="I34" i="1"/>
  <c r="F34" i="1"/>
  <c r="E34" i="1"/>
  <c r="D34" i="1"/>
  <c r="C34" i="1"/>
  <c r="B34" i="1"/>
  <c r="L30" i="1"/>
  <c r="I30" i="1"/>
  <c r="F30" i="1"/>
  <c r="E30" i="1"/>
  <c r="D30" i="1"/>
  <c r="C30" i="1"/>
  <c r="B30" i="1"/>
  <c r="L23" i="1"/>
  <c r="J23" i="1"/>
  <c r="I23" i="1"/>
  <c r="F23" i="1"/>
  <c r="E23" i="1"/>
  <c r="D23" i="1"/>
  <c r="C23" i="1"/>
  <c r="B23" i="1"/>
  <c r="L21" i="1"/>
  <c r="J21" i="1"/>
  <c r="I21" i="1"/>
  <c r="F21" i="1"/>
  <c r="E21" i="1"/>
  <c r="D21" i="1"/>
  <c r="C21" i="1"/>
  <c r="B21" i="1"/>
  <c r="L19" i="1"/>
  <c r="J19" i="1"/>
  <c r="I19" i="1"/>
  <c r="F19" i="1"/>
  <c r="E19" i="1"/>
  <c r="D19" i="1"/>
  <c r="C19" i="1"/>
  <c r="B19" i="1"/>
  <c r="L14" i="1"/>
  <c r="J14" i="1"/>
  <c r="I14" i="1"/>
  <c r="F14" i="1"/>
  <c r="E14" i="1"/>
  <c r="D14" i="1"/>
  <c r="C14" i="1"/>
  <c r="B14" i="1"/>
  <c r="L9" i="1"/>
  <c r="J9" i="1"/>
  <c r="I9" i="1"/>
  <c r="F9" i="1"/>
  <c r="E9" i="1"/>
  <c r="D9" i="1"/>
  <c r="C9" i="1"/>
  <c r="B9" i="1"/>
  <c r="L5" i="1"/>
  <c r="J5" i="1"/>
  <c r="I5" i="1"/>
  <c r="F5" i="1"/>
  <c r="E5" i="1"/>
  <c r="D5" i="1"/>
  <c r="C5" i="1"/>
  <c r="B5" i="1"/>
  <c r="I44" i="1" l="1"/>
  <c r="J44" i="1"/>
  <c r="E44" i="1"/>
  <c r="C44" i="1"/>
  <c r="D44" i="1"/>
  <c r="B44" i="1"/>
</calcChain>
</file>

<file path=xl/sharedStrings.xml><?xml version="1.0" encoding="utf-8"?>
<sst xmlns="http://schemas.openxmlformats.org/spreadsheetml/2006/main" count="94" uniqueCount="78">
  <si>
    <t>NÁKLADY ČERPÁNÍ 2024</t>
  </si>
  <si>
    <t>NÁZEV POLOŽKY</t>
  </si>
  <si>
    <t>POZNÁMKY</t>
  </si>
  <si>
    <t>ČERPÁNÍ I./Q</t>
  </si>
  <si>
    <t>ČERPÁNÍ II./Q</t>
  </si>
  <si>
    <t>ČERPÁNÍ III./Q</t>
  </si>
  <si>
    <t>ČERPÁNÍ IV./Q</t>
  </si>
  <si>
    <t>MATERIÁL</t>
  </si>
  <si>
    <t>ENERGIE</t>
  </si>
  <si>
    <t>OPRAVY A UDRŽOVÁNÍ</t>
  </si>
  <si>
    <t>CESTOVNÉ</t>
  </si>
  <si>
    <t>NÁKLADY NA REPREZENTACI</t>
  </si>
  <si>
    <t>SLUŽBY</t>
  </si>
  <si>
    <t>MZDOVÉ NÁKLADY</t>
  </si>
  <si>
    <t>VYBAVENÍ A DROBNÝ MAJETEK</t>
  </si>
  <si>
    <t>OSTATNÍ NÁKLADY VÝŠE NEUVEDENÉ</t>
  </si>
  <si>
    <t>NÁKLADY CELKEM</t>
  </si>
  <si>
    <t>VÝNOSY ČERPÁNÍ 2024</t>
  </si>
  <si>
    <t>PŘÍSPĚVEK NA PROVOZ</t>
  </si>
  <si>
    <t>VÝNOSY CELKEM</t>
  </si>
  <si>
    <t>REZERVNÍ, INVESTIČNÍ A DALŠÍ FONDY</t>
  </si>
  <si>
    <t>PŘEHLED HOSPODAŘENÍ 2024</t>
  </si>
  <si>
    <t>STAV K 31.12.2020</t>
  </si>
  <si>
    <t>STAV K 31.12.2021</t>
  </si>
  <si>
    <t>STAV K 31.12.2022</t>
  </si>
  <si>
    <t>STAV K 31.12.2023</t>
  </si>
  <si>
    <t>Rezervní fond</t>
  </si>
  <si>
    <t>Investiční fond</t>
  </si>
  <si>
    <t>Sociální fond</t>
  </si>
  <si>
    <t>Spotřeba materiálu</t>
  </si>
  <si>
    <t>Spotřeba potravin</t>
  </si>
  <si>
    <t>Spotřeba PHM</t>
  </si>
  <si>
    <t>El. energie</t>
  </si>
  <si>
    <t>Teplo</t>
  </si>
  <si>
    <t>Voda</t>
  </si>
  <si>
    <t>Plyn</t>
  </si>
  <si>
    <t>Nájemné - Sportoviště</t>
  </si>
  <si>
    <t>Nájemné - Kultura</t>
  </si>
  <si>
    <t>Nájemné ostatní</t>
  </si>
  <si>
    <t>Ostatní služby (specifikovat)</t>
  </si>
  <si>
    <t>OON</t>
  </si>
  <si>
    <t>DDHM do 40 tis. Kč (specifikovat)</t>
  </si>
  <si>
    <t>Software do 60 tis. Kč (specifikovat)</t>
  </si>
  <si>
    <t>Náklady na reprezentaci</t>
  </si>
  <si>
    <t>Cestovné</t>
  </si>
  <si>
    <t>Opravy (název opravy)</t>
  </si>
  <si>
    <t>DPP, DPČ</t>
  </si>
  <si>
    <t>Zákonné soc. a zdrav. Pojištění</t>
  </si>
  <si>
    <t>Ostatní finanční náklady</t>
  </si>
  <si>
    <t>Pojistné</t>
  </si>
  <si>
    <t>Jiné ostatní náklady</t>
  </si>
  <si>
    <t>ODPISY</t>
  </si>
  <si>
    <t>odpisy dlouhodobého majektu (DDNM, DDHM)</t>
  </si>
  <si>
    <t>Tržby z hlavní činností</t>
  </si>
  <si>
    <t>Tržby z prodeje služeb</t>
  </si>
  <si>
    <t>Tržby za prodané zboží</t>
  </si>
  <si>
    <t>Zapojení zisku z doplňkové činností</t>
  </si>
  <si>
    <t>Zúčtování fondů (zapojení)</t>
  </si>
  <si>
    <t>jiné ostatní výnosy (specifikovat)</t>
  </si>
  <si>
    <t>KULTURNÍ AKCE</t>
  </si>
  <si>
    <t>kKulturní akce</t>
  </si>
  <si>
    <t>ROZPOČET - (NÁZEV ŠKOLSKÉHO ZAŘÍZENÍ)</t>
  </si>
  <si>
    <t>VÝNOSY - (NÁZEV ŠKOLSKÉHO ZAŘÍZENÍ)</t>
  </si>
  <si>
    <t>ČERPÁNÍ             I./Q</t>
  </si>
  <si>
    <t>ČERPÁNÍ               II./Q</t>
  </si>
  <si>
    <t>SKUTEČNOST 2023</t>
  </si>
  <si>
    <t>SCHVÁLENÝ ROZPOČET 2024</t>
  </si>
  <si>
    <t>ČERPÁNÍ 2024</t>
  </si>
  <si>
    <t>NÁVRH ROZPOČTU 2025</t>
  </si>
  <si>
    <t>SCVHÁLENÝ ROZPOČET 2025</t>
  </si>
  <si>
    <t xml:space="preserve">Aktuální STAV </t>
  </si>
  <si>
    <t>plán: výměna šatních skříněk, školní lavice + židle, PC</t>
  </si>
  <si>
    <t>plán: výmabla, drobné opravy</t>
  </si>
  <si>
    <t>plán: další klimatizace</t>
  </si>
  <si>
    <t>ČERPÁNÍ III./Q do 8/24</t>
  </si>
  <si>
    <t>poštovné, revize, telefon, internet, správa PC sítě, zpracování mezd, svoz odpadu, stočné, BOZP, ubytování OP, služby ŠD, školení, licence, opravy zařízení</t>
  </si>
  <si>
    <t>Další nutné opravy: zateplení tunelu a tělocvičny, nový povrch v tělocvičně, nová elektroinstalace, oprava odpadu - WC dívky, chlapci</t>
  </si>
  <si>
    <t>Plán: použít RF na opravu hlavního vchodu - nebezpečí úrazu při dešti a sněhu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</si>
</sst>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7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 Light"/>
      <family val="2"/>
      <charset val="238"/>
    </font>
    <font>
      <sz val="8"/>
      <color theme="1"/>
      <name val="Arial Nova Light"/>
      <family val="2"/>
      <charset val="238"/>
    </font>
    <font>
      <b/>
      <sz val="16"/>
      <color theme="0"/>
      <name val="Arial Nova Light"/>
      <family val="2"/>
      <charset val="238"/>
    </font>
    <font>
      <b/>
      <sz val="11"/>
      <color theme="0"/>
      <name val="Arial Nova Light"/>
      <family val="2"/>
      <charset val="238"/>
    </font>
    <font>
      <b/>
      <sz val="11"/>
      <color theme="1"/>
      <name val="Arial Nova Light"/>
      <family val="2"/>
      <charset val="238"/>
    </font>
    <font>
      <b/>
      <sz val="8"/>
      <color theme="1"/>
      <name val="Arial Nova Light"/>
      <family val="2"/>
      <charset val="238"/>
    </font>
    <font>
      <b/>
      <sz val="8"/>
      <color theme="0"/>
      <name val="Arial Nova Light"/>
      <family val="2"/>
      <charset val="238"/>
    </font>
    <font>
      <sz val="11"/>
      <color theme="0"/>
      <name val="Arial Nova Light"/>
      <family val="2"/>
      <charset val="238"/>
    </font>
    <font>
      <b/>
      <sz val="8"/>
      <color theme="1"/>
      <name val="Arial Nova Light"/>
      <family val="2"/>
    </font>
    <font>
      <b/>
      <sz val="8"/>
      <color rgb="FFFF0000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9">
    <xf numFmtId="0" fontId="0" fillId="0" borderId="0" xfId="0"/>
    <xf numFmtId="164" fontId="2" fillId="0" borderId="0" xfId="1" applyNumberFormat="1" applyFont="1"/>
    <xf numFmtId="164" fontId="3" fillId="0" borderId="0" xfId="1" applyNumberFormat="1" applyFont="1" applyAlignment="1">
      <alignment horizontal="left" vertical="center" wrapText="1"/>
    </xf>
    <xf numFmtId="164" fontId="5" fillId="2" borderId="4" xfId="1" applyNumberFormat="1" applyFont="1" applyFill="1" applyBorder="1" applyAlignment="1">
      <alignment horizontal="left" vertical="center"/>
    </xf>
    <xf numFmtId="164" fontId="5" fillId="2" borderId="5" xfId="1" applyNumberFormat="1" applyFont="1" applyFill="1" applyBorder="1" applyAlignment="1">
      <alignment horizontal="left" vertical="center" wrapText="1"/>
    </xf>
    <xf numFmtId="164" fontId="5" fillId="2" borderId="6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164" fontId="5" fillId="2" borderId="4" xfId="1" applyNumberFormat="1" applyFont="1" applyFill="1" applyBorder="1" applyAlignment="1">
      <alignment horizontal="left" vertical="center" wrapText="1"/>
    </xf>
    <xf numFmtId="164" fontId="2" fillId="3" borderId="7" xfId="1" applyNumberFormat="1" applyFont="1" applyFill="1" applyBorder="1"/>
    <xf numFmtId="164" fontId="2" fillId="3" borderId="8" xfId="1" applyNumberFormat="1" applyFont="1" applyFill="1" applyBorder="1"/>
    <xf numFmtId="164" fontId="3" fillId="3" borderId="9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/>
    <xf numFmtId="164" fontId="2" fillId="3" borderId="9" xfId="1" applyNumberFormat="1" applyFont="1" applyFill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3" fillId="0" borderId="9" xfId="1" applyNumberFormat="1" applyFont="1" applyBorder="1" applyAlignment="1">
      <alignment horizontal="left" vertical="center" wrapText="1"/>
    </xf>
    <xf numFmtId="164" fontId="2" fillId="0" borderId="9" xfId="1" applyNumberFormat="1" applyFont="1" applyBorder="1"/>
    <xf numFmtId="164" fontId="2" fillId="3" borderId="7" xfId="1" applyNumberFormat="1" applyFont="1" applyFill="1" applyBorder="1" applyAlignment="1">
      <alignment wrapText="1"/>
    </xf>
    <xf numFmtId="164" fontId="2" fillId="0" borderId="10" xfId="1" applyNumberFormat="1" applyFont="1" applyBorder="1"/>
    <xf numFmtId="164" fontId="2" fillId="0" borderId="11" xfId="1" applyNumberFormat="1" applyFont="1" applyBorder="1"/>
    <xf numFmtId="164" fontId="3" fillId="0" borderId="12" xfId="1" applyNumberFormat="1" applyFont="1" applyBorder="1" applyAlignment="1">
      <alignment horizontal="left" vertical="center" wrapText="1"/>
    </xf>
    <xf numFmtId="164" fontId="5" fillId="2" borderId="13" xfId="1" applyNumberFormat="1" applyFont="1" applyFill="1" applyBorder="1" applyAlignment="1">
      <alignment wrapText="1"/>
    </xf>
    <xf numFmtId="164" fontId="5" fillId="2" borderId="14" xfId="1" applyNumberFormat="1" applyFont="1" applyFill="1" applyBorder="1"/>
    <xf numFmtId="164" fontId="5" fillId="2" borderId="15" xfId="1" applyNumberFormat="1" applyFont="1" applyFill="1" applyBorder="1"/>
    <xf numFmtId="164" fontId="5" fillId="0" borderId="0" xfId="1" applyNumberFormat="1" applyFont="1" applyFill="1" applyBorder="1"/>
    <xf numFmtId="164" fontId="5" fillId="2" borderId="13" xfId="1" applyNumberFormat="1" applyFont="1" applyFill="1" applyBorder="1"/>
    <xf numFmtId="164" fontId="2" fillId="3" borderId="8" xfId="1" applyNumberFormat="1" applyFont="1" applyFill="1" applyBorder="1" applyAlignment="1">
      <alignment wrapText="1"/>
    </xf>
    <xf numFmtId="164" fontId="2" fillId="3" borderId="9" xfId="1" applyNumberFormat="1" applyFont="1" applyFill="1" applyBorder="1" applyAlignment="1">
      <alignment wrapText="1"/>
    </xf>
    <xf numFmtId="164" fontId="2" fillId="0" borderId="0" xfId="1" applyNumberFormat="1" applyFont="1" applyAlignment="1">
      <alignment wrapText="1"/>
    </xf>
    <xf numFmtId="164" fontId="6" fillId="3" borderId="10" xfId="1" applyNumberFormat="1" applyFont="1" applyFill="1" applyBorder="1" applyAlignment="1">
      <alignment wrapText="1"/>
    </xf>
    <xf numFmtId="164" fontId="6" fillId="3" borderId="11" xfId="1" applyNumberFormat="1" applyFont="1" applyFill="1" applyBorder="1" applyAlignment="1">
      <alignment wrapText="1"/>
    </xf>
    <xf numFmtId="164" fontId="7" fillId="3" borderId="12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Alignment="1">
      <alignment wrapText="1"/>
    </xf>
    <xf numFmtId="164" fontId="6" fillId="3" borderId="7" xfId="1" applyNumberFormat="1" applyFont="1" applyFill="1" applyBorder="1" applyAlignment="1">
      <alignment wrapText="1"/>
    </xf>
    <xf numFmtId="164" fontId="6" fillId="3" borderId="8" xfId="1" applyNumberFormat="1" applyFont="1" applyFill="1" applyBorder="1" applyAlignment="1">
      <alignment wrapText="1"/>
    </xf>
    <xf numFmtId="164" fontId="6" fillId="3" borderId="9" xfId="1" applyNumberFormat="1" applyFont="1" applyFill="1" applyBorder="1" applyAlignment="1">
      <alignment wrapText="1"/>
    </xf>
    <xf numFmtId="164" fontId="8" fillId="2" borderId="15" xfId="1" applyNumberFormat="1" applyFont="1" applyFill="1" applyBorder="1" applyAlignment="1">
      <alignment horizontal="left" vertical="center" wrapText="1"/>
    </xf>
    <xf numFmtId="164" fontId="5" fillId="2" borderId="16" xfId="1" applyNumberFormat="1" applyFont="1" applyFill="1" applyBorder="1"/>
    <xf numFmtId="164" fontId="5" fillId="2" borderId="17" xfId="1" applyNumberFormat="1" applyFont="1" applyFill="1" applyBorder="1"/>
    <xf numFmtId="164" fontId="5" fillId="2" borderId="18" xfId="1" applyNumberFormat="1" applyFont="1" applyFill="1" applyBorder="1"/>
    <xf numFmtId="164" fontId="9" fillId="2" borderId="4" xfId="1" applyNumberFormat="1" applyFont="1" applyFill="1" applyBorder="1" applyAlignment="1">
      <alignment vertical="center"/>
    </xf>
    <xf numFmtId="164" fontId="5" fillId="2" borderId="5" xfId="1" applyNumberFormat="1" applyFont="1" applyFill="1" applyBorder="1" applyAlignment="1">
      <alignment vertical="center" wrapText="1"/>
    </xf>
    <xf numFmtId="164" fontId="2" fillId="3" borderId="16" xfId="1" applyNumberFormat="1" applyFont="1" applyFill="1" applyBorder="1"/>
    <xf numFmtId="164" fontId="2" fillId="3" borderId="17" xfId="1" applyNumberFormat="1" applyFont="1" applyFill="1" applyBorder="1"/>
    <xf numFmtId="164" fontId="3" fillId="3" borderId="18" xfId="1" applyNumberFormat="1" applyFont="1" applyFill="1" applyBorder="1" applyAlignment="1">
      <alignment horizontal="left" vertical="center" wrapText="1"/>
    </xf>
    <xf numFmtId="164" fontId="2" fillId="3" borderId="18" xfId="1" applyNumberFormat="1" applyFont="1" applyFill="1" applyBorder="1"/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2" fillId="3" borderId="8" xfId="2" applyNumberFormat="1" applyFont="1" applyFill="1" applyBorder="1"/>
    <xf numFmtId="164" fontId="2" fillId="3" borderId="17" xfId="2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11" fillId="0" borderId="9" xfId="3" applyNumberFormat="1" applyFont="1" applyBorder="1" applyAlignment="1">
      <alignment horizontal="left" vertical="center" wrapText="1"/>
    </xf>
    <xf numFmtId="164" fontId="10" fillId="3" borderId="9" xfId="1" applyNumberFormat="1" applyFont="1" applyFill="1" applyBorder="1" applyAlignment="1">
      <alignment horizontal="left" vertical="center" wrapText="1"/>
    </xf>
  </cellXfs>
  <cellStyles count="4">
    <cellStyle name="Měna" xfId="1" builtinId="4"/>
    <cellStyle name="Měna 2" xfId="2" xr:uid="{408117F3-F28E-4679-941D-697B8F544226}"/>
    <cellStyle name="Měna 3" xfId="3" xr:uid="{ED0E884D-6296-416A-84A2-B46C1FF22E2B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9CA47-5831-4091-9D19-4AAE076C36A9}">
  <dimension ref="A1:L65"/>
  <sheetViews>
    <sheetView tabSelected="1" zoomScale="90" zoomScaleNormal="90" workbookViewId="0">
      <selection activeCell="G63" sqref="G63"/>
    </sheetView>
  </sheetViews>
  <sheetFormatPr defaultColWidth="9.140625" defaultRowHeight="14.25" outlineLevelRow="1" x14ac:dyDescent="0.2"/>
  <cols>
    <col min="1" max="1" width="51.42578125" style="1" customWidth="1"/>
    <col min="2" max="2" width="16.42578125" style="1" customWidth="1"/>
    <col min="3" max="6" width="16.5703125" style="1" customWidth="1"/>
    <col min="7" max="7" width="69.42578125" style="2" customWidth="1"/>
    <col min="8" max="8" width="5.5703125" style="1" customWidth="1"/>
    <col min="9" max="12" width="16.5703125" style="1" customWidth="1"/>
    <col min="13" max="14" width="9.140625" style="1"/>
    <col min="15" max="15" width="11.42578125" style="1" customWidth="1"/>
    <col min="16" max="16" width="9.140625" style="1"/>
    <col min="17" max="17" width="20.140625" style="1" customWidth="1"/>
    <col min="18" max="18" width="13" style="1" customWidth="1"/>
    <col min="19" max="19" width="13.42578125" style="1" customWidth="1"/>
    <col min="20" max="20" width="11.42578125" style="1" customWidth="1"/>
    <col min="21" max="21" width="11.85546875" style="1" customWidth="1"/>
    <col min="22" max="22" width="12.28515625" style="1" customWidth="1"/>
    <col min="23" max="23" width="12.140625" style="1" customWidth="1"/>
    <col min="24" max="24" width="11.140625" style="1" customWidth="1"/>
    <col min="25" max="25" width="11.28515625" style="1" customWidth="1"/>
    <col min="26" max="26" width="14.28515625" style="1" customWidth="1"/>
    <col min="27" max="16384" width="9.140625" style="1"/>
  </cols>
  <sheetData>
    <row r="1" spans="1:12" ht="15" thickBot="1" x14ac:dyDescent="0.25"/>
    <row r="2" spans="1:12" ht="21" thickBot="1" x14ac:dyDescent="0.35">
      <c r="A2" s="51" t="s">
        <v>61</v>
      </c>
      <c r="B2" s="52"/>
      <c r="C2" s="52"/>
      <c r="D2" s="52"/>
      <c r="E2" s="52"/>
      <c r="F2" s="52"/>
      <c r="G2" s="53"/>
      <c r="I2" s="51" t="s">
        <v>0</v>
      </c>
      <c r="J2" s="52"/>
      <c r="K2" s="52"/>
      <c r="L2" s="53"/>
    </row>
    <row r="3" spans="1:12" ht="15" thickBot="1" x14ac:dyDescent="0.25"/>
    <row r="4" spans="1:12" s="6" customFormat="1" ht="42.75" x14ac:dyDescent="0.25">
      <c r="A4" s="3" t="s">
        <v>1</v>
      </c>
      <c r="B4" s="4" t="s">
        <v>65</v>
      </c>
      <c r="C4" s="4" t="s">
        <v>66</v>
      </c>
      <c r="D4" s="4" t="s">
        <v>67</v>
      </c>
      <c r="E4" s="4" t="s">
        <v>68</v>
      </c>
      <c r="F4" s="4" t="s">
        <v>69</v>
      </c>
      <c r="G4" s="5" t="s">
        <v>2</v>
      </c>
      <c r="I4" s="46" t="s">
        <v>63</v>
      </c>
      <c r="J4" s="47" t="s">
        <v>64</v>
      </c>
      <c r="K4" s="47" t="s">
        <v>74</v>
      </c>
      <c r="L4" s="48" t="s">
        <v>6</v>
      </c>
    </row>
    <row r="5" spans="1:12" x14ac:dyDescent="0.2">
      <c r="A5" s="8" t="s">
        <v>7</v>
      </c>
      <c r="B5" s="9">
        <f>SUM(B6:B8)</f>
        <v>495696.95</v>
      </c>
      <c r="C5" s="9">
        <f>SUM(C6:C8)</f>
        <v>401000</v>
      </c>
      <c r="D5" s="9">
        <f>SUM(D6:D8)</f>
        <v>194929.91999999998</v>
      </c>
      <c r="E5" s="9">
        <f>SUM(E6:E8)</f>
        <v>400000</v>
      </c>
      <c r="F5" s="9">
        <f>SUM(F6:F8)</f>
        <v>0</v>
      </c>
      <c r="G5" s="10"/>
      <c r="H5" s="11"/>
      <c r="I5" s="8">
        <f>SUM(I6:I8)</f>
        <v>105566.42</v>
      </c>
      <c r="J5" s="9">
        <f>SUM(J6:J8)</f>
        <v>172973.19</v>
      </c>
      <c r="K5" s="9">
        <f>SUM(K6:K8)</f>
        <v>194929.91999999998</v>
      </c>
      <c r="L5" s="12">
        <f>SUM(L6:L8)</f>
        <v>0</v>
      </c>
    </row>
    <row r="6" spans="1:12" outlineLevel="1" x14ac:dyDescent="0.2">
      <c r="A6" s="13" t="s">
        <v>29</v>
      </c>
      <c r="B6" s="14">
        <v>494585.95</v>
      </c>
      <c r="C6" s="14">
        <v>400000</v>
      </c>
      <c r="D6" s="14">
        <f>28986.19+4248+28406.42+66386.23+9027+6830+5294+4135+25749.08+2724+4734+1279+7018+113</f>
        <v>194929.91999999998</v>
      </c>
      <c r="E6" s="14">
        <v>400000</v>
      </c>
      <c r="F6" s="14">
        <v>0</v>
      </c>
      <c r="G6" s="15"/>
      <c r="I6" s="13">
        <f>17790.39+10650.67+39624.11+5425+5446+2208+3235+9791.25+2380+1941+529+6546</f>
        <v>105566.42</v>
      </c>
      <c r="J6" s="14">
        <f>23195.39+4248+28406.42+60702.13+9027+6830+5294+3235+17030.25+2724+4734+529+7018</f>
        <v>172973.19</v>
      </c>
      <c r="K6" s="14">
        <f>28986.19+4248+28406.42+66386.23+9027+6830+5294+4135+25749.08+2724+4734+1279+7018+113</f>
        <v>194929.91999999998</v>
      </c>
      <c r="L6" s="16">
        <v>0</v>
      </c>
    </row>
    <row r="7" spans="1:12" outlineLevel="1" x14ac:dyDescent="0.2">
      <c r="A7" s="13" t="s">
        <v>30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5"/>
      <c r="I7" s="13">
        <v>0</v>
      </c>
      <c r="J7" s="14">
        <v>0</v>
      </c>
      <c r="K7" s="14">
        <v>0</v>
      </c>
      <c r="L7" s="16">
        <v>0</v>
      </c>
    </row>
    <row r="8" spans="1:12" outlineLevel="1" x14ac:dyDescent="0.2">
      <c r="A8" s="13" t="s">
        <v>31</v>
      </c>
      <c r="B8" s="14">
        <v>1111</v>
      </c>
      <c r="C8" s="14">
        <v>1000</v>
      </c>
      <c r="D8" s="14">
        <v>0</v>
      </c>
      <c r="E8" s="14">
        <v>0</v>
      </c>
      <c r="F8" s="14">
        <v>0</v>
      </c>
      <c r="G8" s="15"/>
      <c r="I8" s="13">
        <v>0</v>
      </c>
      <c r="J8" s="14">
        <v>0</v>
      </c>
      <c r="K8" s="14">
        <v>0</v>
      </c>
      <c r="L8" s="16">
        <v>0</v>
      </c>
    </row>
    <row r="9" spans="1:12" x14ac:dyDescent="0.2">
      <c r="A9" s="8" t="s">
        <v>8</v>
      </c>
      <c r="B9" s="9">
        <f>SUM(B10:B13)</f>
        <v>771771.99</v>
      </c>
      <c r="C9" s="9">
        <f>SUM(C10:C13)</f>
        <v>1450000</v>
      </c>
      <c r="D9" s="9">
        <f>SUM(D10:D13)</f>
        <v>851640</v>
      </c>
      <c r="E9" s="9">
        <f>SUM(E10:E13)</f>
        <v>1450000</v>
      </c>
      <c r="F9" s="9">
        <f>SUM(F10:F13)</f>
        <v>0</v>
      </c>
      <c r="G9" s="10"/>
      <c r="I9" s="8">
        <f>SUM(I10:I13)</f>
        <v>319020</v>
      </c>
      <c r="J9" s="9">
        <f>SUM(J10:J13)</f>
        <v>638500</v>
      </c>
      <c r="K9" s="9">
        <f>SUM(K10:K13)</f>
        <v>851640</v>
      </c>
      <c r="L9" s="12">
        <f>SUM(L10:L13)</f>
        <v>0</v>
      </c>
    </row>
    <row r="10" spans="1:12" outlineLevel="1" x14ac:dyDescent="0.2">
      <c r="A10" s="13" t="s">
        <v>32</v>
      </c>
      <c r="B10" s="14">
        <v>251772</v>
      </c>
      <c r="C10" s="14">
        <v>500000</v>
      </c>
      <c r="D10" s="14">
        <v>229920</v>
      </c>
      <c r="E10" s="14">
        <v>500000</v>
      </c>
      <c r="F10" s="14">
        <v>0</v>
      </c>
      <c r="G10" s="15"/>
      <c r="I10" s="13">
        <f>114960/4*3</f>
        <v>86220</v>
      </c>
      <c r="J10" s="14">
        <v>172440</v>
      </c>
      <c r="K10" s="14">
        <v>229920</v>
      </c>
      <c r="L10" s="16">
        <v>0</v>
      </c>
    </row>
    <row r="11" spans="1:12" outlineLevel="1" x14ac:dyDescent="0.2">
      <c r="A11" s="13" t="s">
        <v>33</v>
      </c>
      <c r="B11" s="14">
        <v>472230.99</v>
      </c>
      <c r="C11" s="14">
        <v>800000</v>
      </c>
      <c r="D11" s="14">
        <v>528000</v>
      </c>
      <c r="E11" s="14">
        <v>800000</v>
      </c>
      <c r="F11" s="14">
        <v>0</v>
      </c>
      <c r="G11" s="15"/>
      <c r="I11" s="13">
        <f>264000/4*3</f>
        <v>198000</v>
      </c>
      <c r="J11" s="14">
        <v>396000</v>
      </c>
      <c r="K11" s="14">
        <v>528000</v>
      </c>
      <c r="L11" s="16">
        <v>0</v>
      </c>
    </row>
    <row r="12" spans="1:12" outlineLevel="1" x14ac:dyDescent="0.2">
      <c r="A12" s="13" t="s">
        <v>34</v>
      </c>
      <c r="B12" s="14">
        <v>47769</v>
      </c>
      <c r="C12" s="14">
        <v>150000</v>
      </c>
      <c r="D12" s="14">
        <v>93720</v>
      </c>
      <c r="E12" s="14">
        <v>150000</v>
      </c>
      <c r="F12" s="14">
        <v>0</v>
      </c>
      <c r="G12" s="15"/>
      <c r="I12" s="13">
        <f>46400/4*3</f>
        <v>34800</v>
      </c>
      <c r="J12" s="14">
        <v>70060</v>
      </c>
      <c r="K12" s="14">
        <v>93720</v>
      </c>
      <c r="L12" s="16">
        <v>0</v>
      </c>
    </row>
    <row r="13" spans="1:12" outlineLevel="1" x14ac:dyDescent="0.2">
      <c r="A13" s="13" t="s">
        <v>35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5"/>
      <c r="I13" s="13">
        <v>0</v>
      </c>
      <c r="J13" s="14">
        <v>0</v>
      </c>
      <c r="K13" s="14">
        <v>0</v>
      </c>
      <c r="L13" s="16">
        <v>0</v>
      </c>
    </row>
    <row r="14" spans="1:12" x14ac:dyDescent="0.2">
      <c r="A14" s="8" t="s">
        <v>9</v>
      </c>
      <c r="B14" s="9">
        <f>SUM(B15:B18)</f>
        <v>110307.2</v>
      </c>
      <c r="C14" s="9">
        <f>SUM(C15:C18)</f>
        <v>930000</v>
      </c>
      <c r="D14" s="9">
        <f>SUM(D15:D18)</f>
        <v>334815.56</v>
      </c>
      <c r="E14" s="9">
        <f>SUM(E15:E18)</f>
        <v>530000</v>
      </c>
      <c r="F14" s="9">
        <f>SUM(F15:F18)</f>
        <v>0</v>
      </c>
      <c r="G14" s="10"/>
      <c r="I14" s="8">
        <f>SUM(I15:I18)</f>
        <v>97256.8</v>
      </c>
      <c r="J14" s="9">
        <f>SUM(J15:J18)</f>
        <v>119254.6</v>
      </c>
      <c r="K14" s="9">
        <f>SUM(K15:K18)</f>
        <v>334815.56</v>
      </c>
      <c r="L14" s="12">
        <f>SUM(L15:L18)</f>
        <v>0</v>
      </c>
    </row>
    <row r="15" spans="1:12" outlineLevel="1" x14ac:dyDescent="0.2">
      <c r="A15" s="13" t="s">
        <v>45</v>
      </c>
      <c r="B15" s="14">
        <v>47246</v>
      </c>
      <c r="C15" s="14">
        <v>500000</v>
      </c>
      <c r="D15" s="14">
        <v>334815.56</v>
      </c>
      <c r="E15" s="14">
        <v>230000</v>
      </c>
      <c r="F15" s="14">
        <v>0</v>
      </c>
      <c r="G15" s="15" t="s">
        <v>72</v>
      </c>
      <c r="I15" s="13">
        <v>97256.8</v>
      </c>
      <c r="J15" s="14">
        <v>119254.6</v>
      </c>
      <c r="K15" s="14">
        <v>334815.56</v>
      </c>
      <c r="L15" s="16">
        <v>0</v>
      </c>
    </row>
    <row r="16" spans="1:12" outlineLevel="1" x14ac:dyDescent="0.2">
      <c r="A16" s="13" t="s">
        <v>45</v>
      </c>
      <c r="B16" s="14">
        <v>63061.2</v>
      </c>
      <c r="C16" s="14">
        <v>0</v>
      </c>
      <c r="D16" s="14">
        <v>0</v>
      </c>
      <c r="E16" s="14">
        <v>300000</v>
      </c>
      <c r="F16" s="14">
        <v>0</v>
      </c>
      <c r="G16" s="15" t="s">
        <v>73</v>
      </c>
      <c r="I16" s="13">
        <v>0</v>
      </c>
      <c r="J16" s="14">
        <v>0</v>
      </c>
      <c r="K16" s="14">
        <v>0</v>
      </c>
      <c r="L16" s="16">
        <v>0</v>
      </c>
    </row>
    <row r="17" spans="1:12" ht="22.5" outlineLevel="1" x14ac:dyDescent="0.2">
      <c r="A17" s="13" t="s">
        <v>45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57" t="s">
        <v>76</v>
      </c>
      <c r="I17" s="13">
        <v>0</v>
      </c>
      <c r="J17" s="14">
        <v>0</v>
      </c>
      <c r="K17" s="14">
        <v>0</v>
      </c>
      <c r="L17" s="16">
        <v>0</v>
      </c>
    </row>
    <row r="18" spans="1:12" outlineLevel="1" x14ac:dyDescent="0.2">
      <c r="A18" s="13" t="s">
        <v>45</v>
      </c>
      <c r="B18" s="14">
        <v>0</v>
      </c>
      <c r="C18" s="14">
        <v>430000</v>
      </c>
      <c r="D18" s="14">
        <v>0</v>
      </c>
      <c r="E18" s="14">
        <v>0</v>
      </c>
      <c r="F18" s="14">
        <v>0</v>
      </c>
      <c r="G18" s="15"/>
      <c r="I18" s="13">
        <v>0</v>
      </c>
      <c r="J18" s="14">
        <v>0</v>
      </c>
      <c r="K18" s="14">
        <v>0</v>
      </c>
      <c r="L18" s="16">
        <v>0</v>
      </c>
    </row>
    <row r="19" spans="1:12" x14ac:dyDescent="0.2">
      <c r="A19" s="8" t="s">
        <v>10</v>
      </c>
      <c r="B19" s="9">
        <f>SUM(B20)</f>
        <v>88771</v>
      </c>
      <c r="C19" s="9">
        <f>SUM(C20)</f>
        <v>80000</v>
      </c>
      <c r="D19" s="9">
        <f>SUM(D20)</f>
        <v>81031</v>
      </c>
      <c r="E19" s="9">
        <f>SUM(E20)</f>
        <v>100000</v>
      </c>
      <c r="F19" s="9">
        <f>SUM(F20)</f>
        <v>0</v>
      </c>
      <c r="G19" s="10"/>
      <c r="I19" s="8">
        <f>SUM(I20)</f>
        <v>36463</v>
      </c>
      <c r="J19" s="9">
        <f>SUM(J20)</f>
        <v>81031</v>
      </c>
      <c r="K19" s="9">
        <f>SUM(K20)</f>
        <v>81031</v>
      </c>
      <c r="L19" s="12">
        <f>SUM(L20)</f>
        <v>0</v>
      </c>
    </row>
    <row r="20" spans="1:12" outlineLevel="1" x14ac:dyDescent="0.2">
      <c r="A20" s="13" t="s">
        <v>44</v>
      </c>
      <c r="B20" s="14">
        <v>88771</v>
      </c>
      <c r="C20" s="14">
        <v>80000</v>
      </c>
      <c r="D20" s="14">
        <v>81031</v>
      </c>
      <c r="E20" s="14">
        <v>100000</v>
      </c>
      <c r="F20" s="14">
        <v>0</v>
      </c>
      <c r="G20" s="15"/>
      <c r="I20" s="13">
        <v>36463</v>
      </c>
      <c r="J20" s="14">
        <v>81031</v>
      </c>
      <c r="K20" s="14">
        <v>81031</v>
      </c>
      <c r="L20" s="16">
        <v>0</v>
      </c>
    </row>
    <row r="21" spans="1:12" x14ac:dyDescent="0.2">
      <c r="A21" s="8" t="s">
        <v>11</v>
      </c>
      <c r="B21" s="9">
        <f>SUM(B22)</f>
        <v>15996</v>
      </c>
      <c r="C21" s="9">
        <f>SUM(C22)</f>
        <v>8000</v>
      </c>
      <c r="D21" s="9">
        <f>SUM(D22)</f>
        <v>8079</v>
      </c>
      <c r="E21" s="9">
        <f t="shared" ref="E21:L21" si="0">SUM(E22)</f>
        <v>15000</v>
      </c>
      <c r="F21" s="9">
        <f t="shared" si="0"/>
        <v>0</v>
      </c>
      <c r="G21" s="10"/>
      <c r="I21" s="8">
        <f t="shared" si="0"/>
        <v>8050</v>
      </c>
      <c r="J21" s="9">
        <f t="shared" si="0"/>
        <v>8079</v>
      </c>
      <c r="K21" s="9">
        <f>SUM(K22)</f>
        <v>8079</v>
      </c>
      <c r="L21" s="12">
        <f t="shared" si="0"/>
        <v>0</v>
      </c>
    </row>
    <row r="22" spans="1:12" outlineLevel="1" x14ac:dyDescent="0.2">
      <c r="A22" s="13" t="s">
        <v>43</v>
      </c>
      <c r="B22" s="14">
        <v>15996</v>
      </c>
      <c r="C22" s="14">
        <v>8000</v>
      </c>
      <c r="D22" s="14">
        <v>8079</v>
      </c>
      <c r="E22" s="14">
        <v>15000</v>
      </c>
      <c r="F22" s="14">
        <v>0</v>
      </c>
      <c r="G22" s="15"/>
      <c r="I22" s="13">
        <v>8050</v>
      </c>
      <c r="J22" s="14">
        <v>8079</v>
      </c>
      <c r="K22" s="14">
        <v>8079</v>
      </c>
      <c r="L22" s="16">
        <v>0</v>
      </c>
    </row>
    <row r="23" spans="1:12" x14ac:dyDescent="0.2">
      <c r="A23" s="8" t="s">
        <v>12</v>
      </c>
      <c r="B23" s="9">
        <f>SUM(B24:B27)</f>
        <v>1288784.46</v>
      </c>
      <c r="C23" s="9">
        <f>SUM(C24:C27)</f>
        <v>1586000</v>
      </c>
      <c r="D23" s="9">
        <f>SUM(D24:D27)</f>
        <v>921047.05999999994</v>
      </c>
      <c r="E23" s="9">
        <f>SUM(E24:E27)</f>
        <v>1600000</v>
      </c>
      <c r="F23" s="9">
        <f>SUM(F24:F27)</f>
        <v>0</v>
      </c>
      <c r="G23" s="10"/>
      <c r="I23" s="8">
        <f>SUM(I24:I27)</f>
        <v>427104.73000000004</v>
      </c>
      <c r="J23" s="9">
        <f>SUM(J24:J27)</f>
        <v>674982.84999999986</v>
      </c>
      <c r="K23" s="9">
        <f>SUM(K24:K27)</f>
        <v>921047.05999999994</v>
      </c>
      <c r="L23" s="12">
        <f>SUM(L24:L27)</f>
        <v>0</v>
      </c>
    </row>
    <row r="24" spans="1:12" outlineLevel="1" x14ac:dyDescent="0.2">
      <c r="A24" s="13" t="s">
        <v>36</v>
      </c>
      <c r="B24" s="14">
        <v>0</v>
      </c>
      <c r="C24" s="14">
        <v>236000</v>
      </c>
      <c r="D24" s="14">
        <v>121175</v>
      </c>
      <c r="E24" s="14">
        <v>200000</v>
      </c>
      <c r="F24" s="14">
        <v>0</v>
      </c>
      <c r="G24" s="15"/>
      <c r="I24" s="13">
        <v>77750</v>
      </c>
      <c r="J24" s="14">
        <v>90300</v>
      </c>
      <c r="K24" s="14">
        <v>121175</v>
      </c>
      <c r="L24" s="16">
        <v>0</v>
      </c>
    </row>
    <row r="25" spans="1:12" outlineLevel="1" x14ac:dyDescent="0.2">
      <c r="A25" s="13" t="s">
        <v>37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5"/>
      <c r="I25" s="13">
        <v>0</v>
      </c>
      <c r="J25" s="14">
        <v>0</v>
      </c>
      <c r="K25" s="14">
        <v>0</v>
      </c>
      <c r="L25" s="16">
        <v>0</v>
      </c>
    </row>
    <row r="26" spans="1:12" outlineLevel="1" x14ac:dyDescent="0.2">
      <c r="A26" s="13" t="s">
        <v>38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5"/>
      <c r="I26" s="13">
        <v>0</v>
      </c>
      <c r="J26" s="14">
        <v>0</v>
      </c>
      <c r="K26" s="14">
        <v>0</v>
      </c>
      <c r="L26" s="16">
        <v>0</v>
      </c>
    </row>
    <row r="27" spans="1:12" ht="22.5" outlineLevel="1" x14ac:dyDescent="0.2">
      <c r="A27" s="13" t="s">
        <v>39</v>
      </c>
      <c r="B27" s="14">
        <f>4038+37749.53+42450.04+22320+61200+400423.9+148313+55369.6+84668+8712+66289.2+115886.92+126020+1630+14582.47+64956+6050+20434.8+5450+2241</f>
        <v>1288784.46</v>
      </c>
      <c r="C27" s="14">
        <v>1350000</v>
      </c>
      <c r="D27" s="14">
        <f>3034+11487.74+27609.94+14880+14400+193594.5+84390+47095.62+4356+94187.75+111066.81+119420+3370+35583.7+1650+23000+8350+2396</f>
        <v>799872.05999999994</v>
      </c>
      <c r="E27" s="14">
        <v>1400000</v>
      </c>
      <c r="F27" s="14">
        <v>0</v>
      </c>
      <c r="G27" s="15" t="s">
        <v>75</v>
      </c>
      <c r="I27" s="13">
        <f>1432+11487.74+14277.26+7440+14400+68494.5+41070+15698.54+62166.5+26262.49+37680+1996+27203.7+17000+350+2396</f>
        <v>349354.73000000004</v>
      </c>
      <c r="J27" s="14">
        <f>3034+11487.74+20943.1+11160+14400+115519.5+64820+31397.08+4356+94187.75+35067.98+119420+1996+29497.7+1650+23000+350+2396</f>
        <v>584682.84999999986</v>
      </c>
      <c r="K27" s="14">
        <f>3034+11487.74+27609.94+14880+14400+193594.5+84390+47095.62+4356+94187.75+111066.81+119420+3370+35583.7+1650+23000+8350+2396</f>
        <v>799872.05999999994</v>
      </c>
      <c r="L27" s="16">
        <v>0</v>
      </c>
    </row>
    <row r="28" spans="1:12" x14ac:dyDescent="0.2">
      <c r="A28" s="8" t="s">
        <v>59</v>
      </c>
      <c r="B28" s="9">
        <f>SUM(B29)</f>
        <v>0</v>
      </c>
      <c r="C28" s="9">
        <f>SUM(C29)</f>
        <v>0</v>
      </c>
      <c r="D28" s="9">
        <f>SUM(D29)</f>
        <v>0</v>
      </c>
      <c r="E28" s="9">
        <f t="shared" ref="E28:L28" si="1">SUM(E29)</f>
        <v>0</v>
      </c>
      <c r="F28" s="9">
        <f t="shared" si="1"/>
        <v>0</v>
      </c>
      <c r="G28" s="10"/>
      <c r="I28" s="8">
        <f t="shared" si="1"/>
        <v>0</v>
      </c>
      <c r="J28" s="9">
        <f t="shared" si="1"/>
        <v>0</v>
      </c>
      <c r="K28" s="9">
        <f>SUM(K29)</f>
        <v>0</v>
      </c>
      <c r="L28" s="12">
        <f t="shared" si="1"/>
        <v>0</v>
      </c>
    </row>
    <row r="29" spans="1:12" outlineLevel="1" x14ac:dyDescent="0.2">
      <c r="A29" s="13" t="s">
        <v>60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5"/>
      <c r="I29" s="13">
        <v>0</v>
      </c>
      <c r="J29" s="14">
        <v>0</v>
      </c>
      <c r="K29" s="14">
        <v>0</v>
      </c>
      <c r="L29" s="16">
        <v>0</v>
      </c>
    </row>
    <row r="30" spans="1:12" x14ac:dyDescent="0.2">
      <c r="A30" s="8" t="s">
        <v>13</v>
      </c>
      <c r="B30" s="9">
        <f>SUM(B31:B33)</f>
        <v>12000</v>
      </c>
      <c r="C30" s="9">
        <f>SUM(C31:C33)</f>
        <v>12000</v>
      </c>
      <c r="D30" s="9">
        <f>SUM(D31:D33)</f>
        <v>8000</v>
      </c>
      <c r="E30" s="9">
        <f>SUM(E31:E33)</f>
        <v>12000</v>
      </c>
      <c r="F30" s="9">
        <f>SUM(F31:F33)</f>
        <v>0</v>
      </c>
      <c r="G30" s="10"/>
      <c r="I30" s="8">
        <f>SUM(I31:I33)</f>
        <v>3000</v>
      </c>
      <c r="J30" s="9">
        <f>SUM(J31:J33)</f>
        <v>6000</v>
      </c>
      <c r="K30" s="9">
        <f>SUM(K31:K33)</f>
        <v>8000</v>
      </c>
      <c r="L30" s="12">
        <f>SUM(L31:L33)</f>
        <v>0</v>
      </c>
    </row>
    <row r="31" spans="1:12" outlineLevel="1" x14ac:dyDescent="0.2">
      <c r="A31" s="13" t="s">
        <v>40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5"/>
      <c r="I31" s="13">
        <v>0</v>
      </c>
      <c r="J31" s="14">
        <v>0</v>
      </c>
      <c r="K31" s="14">
        <v>0</v>
      </c>
      <c r="L31" s="16">
        <v>0</v>
      </c>
    </row>
    <row r="32" spans="1:12" outlineLevel="1" x14ac:dyDescent="0.2">
      <c r="A32" s="13" t="s">
        <v>46</v>
      </c>
      <c r="B32" s="14">
        <v>12000</v>
      </c>
      <c r="C32" s="14">
        <v>12000</v>
      </c>
      <c r="D32" s="14">
        <v>8000</v>
      </c>
      <c r="E32" s="14">
        <v>12000</v>
      </c>
      <c r="F32" s="14">
        <v>0</v>
      </c>
      <c r="G32" s="15"/>
      <c r="I32" s="13">
        <v>3000</v>
      </c>
      <c r="J32" s="14">
        <v>6000</v>
      </c>
      <c r="K32" s="14">
        <v>8000</v>
      </c>
      <c r="L32" s="16">
        <v>0</v>
      </c>
    </row>
    <row r="33" spans="1:12" outlineLevel="1" x14ac:dyDescent="0.2">
      <c r="A33" s="13" t="s">
        <v>47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5"/>
      <c r="I33" s="13">
        <v>0</v>
      </c>
      <c r="J33" s="14">
        <v>0</v>
      </c>
      <c r="K33" s="14">
        <v>0</v>
      </c>
      <c r="L33" s="16">
        <v>0</v>
      </c>
    </row>
    <row r="34" spans="1:12" x14ac:dyDescent="0.2">
      <c r="A34" s="8" t="s">
        <v>14</v>
      </c>
      <c r="B34" s="9">
        <f>SUM(B35:B36)</f>
        <v>374023.71</v>
      </c>
      <c r="C34" s="9">
        <f>SUM(C35:C36)</f>
        <v>300000</v>
      </c>
      <c r="D34" s="9">
        <f>SUM(D35:D36)</f>
        <v>236831.8</v>
      </c>
      <c r="E34" s="9">
        <f>SUM(E35:E36)</f>
        <v>700000</v>
      </c>
      <c r="F34" s="9">
        <f>SUM(F35:F36)</f>
        <v>0</v>
      </c>
      <c r="G34" s="10"/>
      <c r="I34" s="8">
        <f>SUM(I35:I36)</f>
        <v>26805.8</v>
      </c>
      <c r="J34" s="9">
        <f>SUM(J35:J36)</f>
        <v>170925.8</v>
      </c>
      <c r="K34" s="9">
        <f>SUM(K35:K36)</f>
        <v>236831.8</v>
      </c>
      <c r="L34" s="12">
        <f>SUM(L35:L36)</f>
        <v>0</v>
      </c>
    </row>
    <row r="35" spans="1:12" outlineLevel="1" x14ac:dyDescent="0.2">
      <c r="A35" s="13" t="s">
        <v>41</v>
      </c>
      <c r="B35" s="14">
        <f>273564.71+20269</f>
        <v>293833.71000000002</v>
      </c>
      <c r="C35" s="14">
        <v>250000</v>
      </c>
      <c r="D35" s="14">
        <v>202331.8</v>
      </c>
      <c r="E35" s="14">
        <v>650000</v>
      </c>
      <c r="F35" s="14">
        <v>0</v>
      </c>
      <c r="G35" s="15" t="s">
        <v>71</v>
      </c>
      <c r="I35" s="13">
        <v>26805.8</v>
      </c>
      <c r="J35" s="14">
        <v>136425.79999999999</v>
      </c>
      <c r="K35" s="14">
        <v>202331.8</v>
      </c>
      <c r="L35" s="16">
        <v>0</v>
      </c>
    </row>
    <row r="36" spans="1:12" outlineLevel="1" x14ac:dyDescent="0.2">
      <c r="A36" s="13" t="s">
        <v>42</v>
      </c>
      <c r="B36" s="14">
        <v>80190</v>
      </c>
      <c r="C36" s="14">
        <v>50000</v>
      </c>
      <c r="D36" s="14">
        <v>34500</v>
      </c>
      <c r="E36" s="14">
        <v>50000</v>
      </c>
      <c r="F36" s="14">
        <v>0</v>
      </c>
      <c r="G36" s="15"/>
      <c r="I36" s="13">
        <v>0</v>
      </c>
      <c r="J36" s="14">
        <v>34500</v>
      </c>
      <c r="K36" s="14">
        <v>34500</v>
      </c>
      <c r="L36" s="16">
        <v>0</v>
      </c>
    </row>
    <row r="37" spans="1:12" x14ac:dyDescent="0.2">
      <c r="A37" s="17" t="s">
        <v>15</v>
      </c>
      <c r="B37" s="9">
        <f>SUM(B38:B40)</f>
        <v>411155.64</v>
      </c>
      <c r="C37" s="9">
        <f>SUM(C38:C40)</f>
        <v>400000</v>
      </c>
      <c r="D37" s="9">
        <f>SUM(D38:D40)</f>
        <v>249963.66999999998</v>
      </c>
      <c r="E37" s="9">
        <f>SUM(E38:E40)</f>
        <v>410000</v>
      </c>
      <c r="F37" s="9">
        <f>SUM(F38:F40)</f>
        <v>0</v>
      </c>
      <c r="G37" s="10"/>
      <c r="I37" s="8">
        <f>SUM(I38:I40)</f>
        <v>120569.57</v>
      </c>
      <c r="J37" s="9">
        <f>SUM(J38:J40)</f>
        <v>200933.86</v>
      </c>
      <c r="K37" s="9">
        <f>SUM(K38:K40)</f>
        <v>249963.66999999998</v>
      </c>
      <c r="L37" s="12">
        <f>SUM(L38:L40)</f>
        <v>0</v>
      </c>
    </row>
    <row r="38" spans="1:12" outlineLevel="1" x14ac:dyDescent="0.2">
      <c r="A38" s="13" t="s">
        <v>48</v>
      </c>
      <c r="B38" s="14">
        <f>221+1940+6048.94+1883.14+29800.56</f>
        <v>39893.64</v>
      </c>
      <c r="C38" s="14">
        <v>30000</v>
      </c>
      <c r="D38" s="14">
        <f>200+650+382+4802.86+1970+3287.81</f>
        <v>11292.67</v>
      </c>
      <c r="E38" s="14">
        <v>30000</v>
      </c>
      <c r="F38" s="14">
        <v>0</v>
      </c>
      <c r="G38" s="15"/>
      <c r="I38" s="13">
        <f>100+300+241.57+990</f>
        <v>1631.57</v>
      </c>
      <c r="J38" s="14">
        <f>100+650+250+4802.86+1970</f>
        <v>7772.86</v>
      </c>
      <c r="K38" s="14">
        <f>200+650+382+4802.86+1970+3287.81</f>
        <v>11292.67</v>
      </c>
      <c r="L38" s="16">
        <v>0</v>
      </c>
    </row>
    <row r="39" spans="1:12" outlineLevel="1" x14ac:dyDescent="0.2">
      <c r="A39" s="13" t="s">
        <v>49</v>
      </c>
      <c r="B39" s="14">
        <v>47697</v>
      </c>
      <c r="C39" s="14">
        <v>60000</v>
      </c>
      <c r="D39" s="14">
        <v>47931</v>
      </c>
      <c r="E39" s="14">
        <v>60000</v>
      </c>
      <c r="F39" s="14">
        <v>0</v>
      </c>
      <c r="G39" s="15"/>
      <c r="I39" s="13">
        <v>30597</v>
      </c>
      <c r="J39" s="14">
        <v>39381</v>
      </c>
      <c r="K39" s="14">
        <v>47931</v>
      </c>
      <c r="L39" s="16">
        <v>0</v>
      </c>
    </row>
    <row r="40" spans="1:12" outlineLevel="1" x14ac:dyDescent="0.2">
      <c r="A40" s="13" t="s">
        <v>50</v>
      </c>
      <c r="B40" s="14">
        <v>323565</v>
      </c>
      <c r="C40" s="14">
        <v>310000</v>
      </c>
      <c r="D40" s="14">
        <v>190740</v>
      </c>
      <c r="E40" s="14">
        <v>320000</v>
      </c>
      <c r="F40" s="14">
        <v>0</v>
      </c>
      <c r="G40" s="15"/>
      <c r="I40" s="13">
        <v>88341</v>
      </c>
      <c r="J40" s="14">
        <v>153780</v>
      </c>
      <c r="K40" s="14">
        <v>190740</v>
      </c>
      <c r="L40" s="16">
        <v>0</v>
      </c>
    </row>
    <row r="41" spans="1:12" x14ac:dyDescent="0.2">
      <c r="A41" s="17" t="s">
        <v>51</v>
      </c>
      <c r="B41" s="9">
        <f>SUM(B42:B42)</f>
        <v>35332</v>
      </c>
      <c r="C41" s="9">
        <f>SUM(C42:C42)</f>
        <v>25000</v>
      </c>
      <c r="D41" s="9">
        <f>SUM(D42:D42)</f>
        <v>0</v>
      </c>
      <c r="E41" s="9">
        <f>SUM(E42:E42)</f>
        <v>0</v>
      </c>
      <c r="F41" s="9">
        <f>SUM(F42:F42)</f>
        <v>0</v>
      </c>
      <c r="G41" s="10"/>
      <c r="I41" s="8">
        <f>SUM(I42:I42)</f>
        <v>0</v>
      </c>
      <c r="J41" s="9">
        <f>SUM(J42:J42)</f>
        <v>0</v>
      </c>
      <c r="K41" s="9">
        <f>SUM(K42:K42)</f>
        <v>0</v>
      </c>
      <c r="L41" s="12">
        <f>SUM(L42:L42)</f>
        <v>0</v>
      </c>
    </row>
    <row r="42" spans="1:12" outlineLevel="1" x14ac:dyDescent="0.2">
      <c r="A42" s="13" t="s">
        <v>52</v>
      </c>
      <c r="B42" s="14">
        <v>35332</v>
      </c>
      <c r="C42" s="14">
        <v>25000</v>
      </c>
      <c r="D42" s="14">
        <v>0</v>
      </c>
      <c r="E42" s="14">
        <v>0</v>
      </c>
      <c r="F42" s="14">
        <v>0</v>
      </c>
      <c r="G42" s="15"/>
      <c r="I42" s="13">
        <v>0</v>
      </c>
      <c r="J42" s="14">
        <v>0</v>
      </c>
      <c r="K42" s="14">
        <v>0</v>
      </c>
      <c r="L42" s="16">
        <v>0</v>
      </c>
    </row>
    <row r="43" spans="1:12" ht="15" outlineLevel="1" thickBot="1" x14ac:dyDescent="0.25">
      <c r="A43" s="18"/>
      <c r="B43" s="19"/>
      <c r="C43" s="19"/>
      <c r="D43" s="19"/>
      <c r="E43" s="19"/>
      <c r="F43" s="19"/>
      <c r="G43" s="20"/>
      <c r="I43" s="13"/>
      <c r="J43" s="14"/>
      <c r="K43" s="19"/>
      <c r="L43" s="16"/>
    </row>
    <row r="44" spans="1:12" ht="15" thickBot="1" x14ac:dyDescent="0.25">
      <c r="A44" s="21" t="s">
        <v>16</v>
      </c>
      <c r="B44" s="22">
        <f>SUM(B41,B37,B34,B30,B28,B23,B21,B19,B14,B9,B5)</f>
        <v>3603838.95</v>
      </c>
      <c r="C44" s="22">
        <f t="shared" ref="C44:F44" si="2">SUM(C41,C37,C34,C30,C28,C23,C21,C19,C14,C9,C5)</f>
        <v>5192000</v>
      </c>
      <c r="D44" s="22">
        <f t="shared" si="2"/>
        <v>2886338.01</v>
      </c>
      <c r="E44" s="22">
        <f t="shared" si="2"/>
        <v>5217000</v>
      </c>
      <c r="F44" s="22">
        <f t="shared" si="2"/>
        <v>0</v>
      </c>
      <c r="G44" s="23"/>
      <c r="H44" s="24"/>
      <c r="I44" s="25">
        <f>SUM(I41,I37,I34,I30,I28,I23,I21,I19,I14,I9,I5)</f>
        <v>1143836.32</v>
      </c>
      <c r="J44" s="22">
        <f>SUM(J41,J37,J34,J30,J28,J23,J21,J19,J14,J9,J5)</f>
        <v>2072680.2999999998</v>
      </c>
      <c r="K44" s="22">
        <f>SUM(K41,K37,K34,K30,K28,K23,K21,K19,K14,K9,K5)</f>
        <v>2886338.01</v>
      </c>
      <c r="L44" s="23">
        <f>SUM(L41,L37,L34,L30,L28,L23,L21,L19,L14,L9,L5)</f>
        <v>0</v>
      </c>
    </row>
    <row r="46" spans="1:12" ht="15" thickBot="1" x14ac:dyDescent="0.25"/>
    <row r="47" spans="1:12" ht="21" thickBot="1" x14ac:dyDescent="0.35">
      <c r="A47" s="51" t="s">
        <v>62</v>
      </c>
      <c r="B47" s="52"/>
      <c r="C47" s="52"/>
      <c r="D47" s="52"/>
      <c r="E47" s="52"/>
      <c r="F47" s="52"/>
      <c r="G47" s="53"/>
      <c r="I47" s="51" t="s">
        <v>17</v>
      </c>
      <c r="J47" s="52"/>
      <c r="K47" s="52"/>
      <c r="L47" s="53"/>
    </row>
    <row r="48" spans="1:12" ht="15" thickBot="1" x14ac:dyDescent="0.25"/>
    <row r="49" spans="1:12" ht="42.75" x14ac:dyDescent="0.2">
      <c r="A49" s="3" t="s">
        <v>1</v>
      </c>
      <c r="B49" s="4" t="s">
        <v>65</v>
      </c>
      <c r="C49" s="4" t="s">
        <v>66</v>
      </c>
      <c r="D49" s="4" t="s">
        <v>67</v>
      </c>
      <c r="E49" s="4" t="s">
        <v>68</v>
      </c>
      <c r="F49" s="4" t="s">
        <v>69</v>
      </c>
      <c r="G49" s="5" t="s">
        <v>2</v>
      </c>
      <c r="I49" s="7" t="s">
        <v>3</v>
      </c>
      <c r="J49" s="4" t="s">
        <v>4</v>
      </c>
      <c r="K49" s="4" t="s">
        <v>5</v>
      </c>
      <c r="L49" s="5" t="s">
        <v>6</v>
      </c>
    </row>
    <row r="50" spans="1:12" x14ac:dyDescent="0.2">
      <c r="A50" s="17" t="s">
        <v>53</v>
      </c>
      <c r="B50" s="26">
        <v>161360</v>
      </c>
      <c r="C50" s="26">
        <v>170000</v>
      </c>
      <c r="D50" s="26">
        <v>90800</v>
      </c>
      <c r="E50" s="26">
        <v>190000</v>
      </c>
      <c r="F50" s="26">
        <v>0</v>
      </c>
      <c r="G50" s="10"/>
      <c r="I50" s="17">
        <v>21400</v>
      </c>
      <c r="J50" s="26">
        <v>21400</v>
      </c>
      <c r="K50" s="26">
        <v>90800</v>
      </c>
      <c r="L50" s="27">
        <v>0</v>
      </c>
    </row>
    <row r="51" spans="1:12" x14ac:dyDescent="0.2">
      <c r="A51" s="17" t="s">
        <v>54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10"/>
      <c r="I51" s="17">
        <v>0</v>
      </c>
      <c r="J51" s="26">
        <v>0</v>
      </c>
      <c r="K51" s="26">
        <v>0</v>
      </c>
      <c r="L51" s="27">
        <v>0</v>
      </c>
    </row>
    <row r="52" spans="1:12" s="28" customFormat="1" x14ac:dyDescent="0.2">
      <c r="A52" s="17" t="s">
        <v>55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10"/>
      <c r="I52" s="17">
        <v>0</v>
      </c>
      <c r="J52" s="26">
        <v>0</v>
      </c>
      <c r="K52" s="26">
        <v>0</v>
      </c>
      <c r="L52" s="27">
        <v>0</v>
      </c>
    </row>
    <row r="53" spans="1:12" s="28" customFormat="1" x14ac:dyDescent="0.2">
      <c r="A53" s="17" t="s">
        <v>56</v>
      </c>
      <c r="B53" s="26">
        <v>28000</v>
      </c>
      <c r="C53" s="26">
        <v>30000</v>
      </c>
      <c r="D53" s="26">
        <v>32850</v>
      </c>
      <c r="E53" s="26">
        <v>35000</v>
      </c>
      <c r="F53" s="26">
        <v>0</v>
      </c>
      <c r="G53" s="10"/>
      <c r="I53" s="17">
        <v>0</v>
      </c>
      <c r="J53" s="26">
        <v>25250</v>
      </c>
      <c r="K53" s="26">
        <v>32850</v>
      </c>
      <c r="L53" s="27">
        <v>0</v>
      </c>
    </row>
    <row r="54" spans="1:12" s="28" customFormat="1" x14ac:dyDescent="0.2">
      <c r="A54" s="17" t="s">
        <v>57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10"/>
      <c r="I54" s="17">
        <v>0</v>
      </c>
      <c r="J54" s="26">
        <v>0</v>
      </c>
      <c r="K54" s="26">
        <v>0</v>
      </c>
      <c r="L54" s="27">
        <v>0</v>
      </c>
    </row>
    <row r="55" spans="1:12" s="28" customFormat="1" x14ac:dyDescent="0.2">
      <c r="A55" s="17" t="s">
        <v>58</v>
      </c>
      <c r="B55" s="26">
        <f>6415+10310+20400+11213</f>
        <v>48338</v>
      </c>
      <c r="C55" s="26">
        <v>30000</v>
      </c>
      <c r="D55" s="26">
        <f>10278+3882+15656.24</f>
        <v>29816.239999999998</v>
      </c>
      <c r="E55" s="26">
        <v>30000</v>
      </c>
      <c r="F55" s="26">
        <v>0</v>
      </c>
      <c r="G55" s="10"/>
      <c r="I55" s="17">
        <f>1220+11213</f>
        <v>12433</v>
      </c>
      <c r="J55" s="26">
        <f>10278+2524</f>
        <v>12802</v>
      </c>
      <c r="K55" s="26">
        <f>10278+3882+15656.24</f>
        <v>29816.239999999998</v>
      </c>
      <c r="L55" s="27">
        <v>0</v>
      </c>
    </row>
    <row r="56" spans="1:12" s="28" customFormat="1" ht="15" thickBot="1" x14ac:dyDescent="0.25">
      <c r="A56" s="29" t="s">
        <v>18</v>
      </c>
      <c r="B56" s="30">
        <v>3850000</v>
      </c>
      <c r="C56" s="30">
        <v>4966000</v>
      </c>
      <c r="D56" s="30">
        <f>414000*8</f>
        <v>3312000</v>
      </c>
      <c r="E56" s="30">
        <v>4980000</v>
      </c>
      <c r="F56" s="30">
        <v>0</v>
      </c>
      <c r="G56" s="31"/>
      <c r="H56" s="32"/>
      <c r="I56" s="33">
        <f>414000*3</f>
        <v>1242000</v>
      </c>
      <c r="J56" s="34">
        <v>2484000</v>
      </c>
      <c r="K56" s="30">
        <f>414000*8</f>
        <v>3312000</v>
      </c>
      <c r="L56" s="35">
        <v>0</v>
      </c>
    </row>
    <row r="57" spans="1:12" s="28" customFormat="1" ht="15" thickBot="1" x14ac:dyDescent="0.25">
      <c r="A57" s="25" t="s">
        <v>19</v>
      </c>
      <c r="B57" s="22">
        <f>SUM(B50:B56)</f>
        <v>4087698</v>
      </c>
      <c r="C57" s="22">
        <f>SUM(C50:C56)</f>
        <v>5196000</v>
      </c>
      <c r="D57" s="22">
        <f>SUM(D50:D56)</f>
        <v>3465466.24</v>
      </c>
      <c r="E57" s="22">
        <f>SUM(E50:E56)</f>
        <v>5235000</v>
      </c>
      <c r="F57" s="22">
        <f>SUM(F50:F56)</f>
        <v>0</v>
      </c>
      <c r="G57" s="36"/>
      <c r="I57" s="37">
        <f>SUM(I50:I56)</f>
        <v>1275833</v>
      </c>
      <c r="J57" s="38">
        <f>SUM(J50:J56)</f>
        <v>2543452</v>
      </c>
      <c r="K57" s="38">
        <f>SUM(K50:K56)</f>
        <v>3465466.24</v>
      </c>
      <c r="L57" s="39">
        <f>SUM(L50:L56)</f>
        <v>0</v>
      </c>
    </row>
    <row r="59" spans="1:12" ht="15" thickBot="1" x14ac:dyDescent="0.25"/>
    <row r="60" spans="1:12" ht="21" thickBot="1" x14ac:dyDescent="0.35">
      <c r="A60" s="54" t="s">
        <v>20</v>
      </c>
      <c r="B60" s="55"/>
      <c r="C60" s="55"/>
      <c r="D60" s="55"/>
      <c r="E60" s="55"/>
      <c r="F60" s="55"/>
      <c r="G60" s="56"/>
      <c r="I60" s="51" t="s">
        <v>21</v>
      </c>
      <c r="J60" s="52"/>
      <c r="K60" s="52"/>
      <c r="L60" s="53"/>
    </row>
    <row r="61" spans="1:12" ht="15" thickBot="1" x14ac:dyDescent="0.25"/>
    <row r="62" spans="1:12" ht="28.5" x14ac:dyDescent="0.2">
      <c r="A62" s="40"/>
      <c r="B62" s="41" t="s">
        <v>22</v>
      </c>
      <c r="C62" s="41" t="s">
        <v>23</v>
      </c>
      <c r="D62" s="41" t="s">
        <v>24</v>
      </c>
      <c r="E62" s="41" t="s">
        <v>25</v>
      </c>
      <c r="F62" s="41" t="s">
        <v>70</v>
      </c>
      <c r="G62" s="5" t="s">
        <v>2</v>
      </c>
      <c r="I62" s="7" t="s">
        <v>3</v>
      </c>
      <c r="J62" s="4" t="s">
        <v>4</v>
      </c>
      <c r="K62" s="4" t="s">
        <v>5</v>
      </c>
      <c r="L62" s="5" t="s">
        <v>6</v>
      </c>
    </row>
    <row r="63" spans="1:12" x14ac:dyDescent="0.2">
      <c r="A63" s="8" t="s">
        <v>26</v>
      </c>
      <c r="B63" s="49">
        <v>184509.17</v>
      </c>
      <c r="C63" s="49">
        <v>131226.97</v>
      </c>
      <c r="D63" s="49">
        <v>33231.14</v>
      </c>
      <c r="E63" s="9">
        <v>35607.22</v>
      </c>
      <c r="F63" s="9">
        <v>544265.27</v>
      </c>
      <c r="G63" s="58" t="s">
        <v>77</v>
      </c>
      <c r="I63" s="8">
        <v>0</v>
      </c>
      <c r="J63" s="9">
        <v>0</v>
      </c>
      <c r="K63" s="9">
        <v>0</v>
      </c>
      <c r="L63" s="12">
        <v>0</v>
      </c>
    </row>
    <row r="64" spans="1:12" x14ac:dyDescent="0.2">
      <c r="A64" s="8" t="s">
        <v>27</v>
      </c>
      <c r="B64" s="49">
        <v>35410.21</v>
      </c>
      <c r="C64" s="49">
        <v>35410.21</v>
      </c>
      <c r="D64" s="49">
        <v>7072.21</v>
      </c>
      <c r="E64" s="9">
        <v>31191.21</v>
      </c>
      <c r="F64" s="9">
        <v>31191.21</v>
      </c>
      <c r="G64" s="10"/>
      <c r="I64" s="8">
        <v>0</v>
      </c>
      <c r="J64" s="9">
        <v>0</v>
      </c>
      <c r="K64" s="9">
        <v>0</v>
      </c>
      <c r="L64" s="12">
        <v>0</v>
      </c>
    </row>
    <row r="65" spans="1:12" ht="15" thickBot="1" x14ac:dyDescent="0.25">
      <c r="A65" s="42" t="s">
        <v>28</v>
      </c>
      <c r="B65" s="50">
        <v>13731.37</v>
      </c>
      <c r="C65" s="50">
        <v>13731.37</v>
      </c>
      <c r="D65" s="50">
        <v>13731.37</v>
      </c>
      <c r="E65" s="43">
        <v>13731</v>
      </c>
      <c r="F65" s="43">
        <v>13731</v>
      </c>
      <c r="G65" s="44"/>
      <c r="I65" s="42">
        <v>0</v>
      </c>
      <c r="J65" s="43">
        <v>0</v>
      </c>
      <c r="K65" s="43">
        <v>0</v>
      </c>
      <c r="L65" s="45">
        <v>0</v>
      </c>
    </row>
  </sheetData>
  <mergeCells count="6">
    <mergeCell ref="A2:G2"/>
    <mergeCell ref="I2:L2"/>
    <mergeCell ref="A47:G47"/>
    <mergeCell ref="I47:L47"/>
    <mergeCell ref="A60:G60"/>
    <mergeCell ref="I60:L6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ROZPOČET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Vojtěch Krejčí</dc:creator>
  <cp:lastModifiedBy>Straková Michaela</cp:lastModifiedBy>
  <dcterms:created xsi:type="dcterms:W3CDTF">2023-08-07T15:54:45Z</dcterms:created>
  <dcterms:modified xsi:type="dcterms:W3CDTF">2024-09-20T08:58:18Z</dcterms:modified>
</cp:coreProperties>
</file>